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ppolee\Documents\Recent work-versions\recent work\Yellow Dragon\"/>
    </mc:Choice>
  </mc:AlternateContent>
  <bookViews>
    <workbookView xWindow="0" yWindow="0" windowWidth="11670" windowHeight="4635" activeTab="2"/>
  </bookViews>
  <sheets>
    <sheet name="Floaty Altitude" sheetId="1" r:id="rId1"/>
    <sheet name="Venusian Atmosphere Data" sheetId="2" r:id="rId2"/>
    <sheet name="ResultsSummary" sheetId="3" r:id="rId3"/>
  </sheets>
  <calcPr calcId="152511"/>
</workbook>
</file>

<file path=xl/calcChain.xml><?xml version="1.0" encoding="utf-8"?>
<calcChain xmlns="http://schemas.openxmlformats.org/spreadsheetml/2006/main">
  <c r="C4" i="1" l="1"/>
  <c r="C3" i="1"/>
  <c r="C15" i="1"/>
  <c r="C16" i="1" s="1"/>
  <c r="C17" i="1" s="1"/>
  <c r="C19" i="1"/>
  <c r="C9" i="1"/>
  <c r="D5" i="1"/>
  <c r="E5" i="1"/>
  <c r="B5" i="1"/>
  <c r="D15" i="1"/>
  <c r="D16" i="1" s="1"/>
  <c r="D17" i="1" s="1"/>
  <c r="E15" i="1"/>
  <c r="E16" i="1" s="1"/>
  <c r="E17" i="1" s="1"/>
  <c r="B15" i="1"/>
  <c r="B16" i="1" s="1"/>
  <c r="B17" i="1" s="1"/>
  <c r="D19" i="1"/>
  <c r="E19" i="1"/>
  <c r="B19" i="1"/>
  <c r="E9" i="1"/>
  <c r="E11" i="1" s="1"/>
  <c r="E13" i="1" s="1"/>
  <c r="D9" i="1"/>
  <c r="D11" i="1" s="1"/>
  <c r="D13" i="1" s="1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" i="2"/>
  <c r="G4" i="2"/>
  <c r="G6" i="2"/>
  <c r="G8" i="2"/>
  <c r="G10" i="2"/>
  <c r="G12" i="2"/>
  <c r="G14" i="2"/>
  <c r="G16" i="2"/>
  <c r="G18" i="2"/>
  <c r="G20" i="2"/>
  <c r="G22" i="2"/>
  <c r="F3" i="2"/>
  <c r="G3" i="2" s="1"/>
  <c r="F4" i="2"/>
  <c r="F5" i="2"/>
  <c r="G5" i="2" s="1"/>
  <c r="F6" i="2"/>
  <c r="F7" i="2"/>
  <c r="G7" i="2" s="1"/>
  <c r="F8" i="2"/>
  <c r="F9" i="2"/>
  <c r="G9" i="2" s="1"/>
  <c r="F10" i="2"/>
  <c r="F11" i="2"/>
  <c r="G11" i="2" s="1"/>
  <c r="F12" i="2"/>
  <c r="F13" i="2"/>
  <c r="G13" i="2" s="1"/>
  <c r="F14" i="2"/>
  <c r="F15" i="2"/>
  <c r="G15" i="2" s="1"/>
  <c r="F16" i="2"/>
  <c r="F17" i="2"/>
  <c r="G17" i="2" s="1"/>
  <c r="F18" i="2"/>
  <c r="F19" i="2"/>
  <c r="G19" i="2" s="1"/>
  <c r="F20" i="2"/>
  <c r="F21" i="2"/>
  <c r="G21" i="2" s="1"/>
  <c r="F22" i="2"/>
  <c r="F2" i="2"/>
  <c r="G2" i="2" s="1"/>
  <c r="B9" i="1"/>
  <c r="B11" i="1" s="1"/>
  <c r="B13" i="1" s="1"/>
  <c r="C5" i="1" l="1"/>
  <c r="C11" i="1"/>
  <c r="C13" i="1" s="1"/>
  <c r="C20" i="1" s="1"/>
  <c r="E20" i="1"/>
  <c r="D20" i="1"/>
  <c r="B20" i="1"/>
</calcChain>
</file>

<file path=xl/comments1.xml><?xml version="1.0" encoding="utf-8"?>
<comments xmlns="http://schemas.openxmlformats.org/spreadsheetml/2006/main">
  <authors>
    <author>JonGoff</author>
  </authors>
  <commentList>
    <comment ref="C2" authorId="0" shapeId="0">
      <text>
        <r>
          <rPr>
            <b/>
            <sz val="9"/>
            <color indexed="81"/>
            <rFont val="Tahoma"/>
            <family val="2"/>
          </rPr>
          <t>JonGoff:</t>
        </r>
        <r>
          <rPr>
            <sz val="9"/>
            <color indexed="81"/>
            <rFont val="Tahoma"/>
            <family val="2"/>
          </rPr>
          <t xml:space="preserve">
Based on latest numbers from ULA</t>
        </r>
      </text>
    </comment>
    <comment ref="D2" authorId="0" shapeId="0">
      <text>
        <r>
          <rPr>
            <b/>
            <sz val="9"/>
            <color indexed="81"/>
            <rFont val="Tahoma"/>
            <family val="2"/>
          </rPr>
          <t>JonGoff:</t>
        </r>
        <r>
          <rPr>
            <sz val="9"/>
            <color indexed="81"/>
            <rFont val="Tahoma"/>
            <family val="2"/>
          </rPr>
          <t xml:space="preserve">
http://www.spaceflight101.com/falcon-9-v11.html</t>
        </r>
      </text>
    </comment>
    <comment ref="E2" authorId="0" shapeId="0">
      <text>
        <r>
          <rPr>
            <b/>
            <sz val="9"/>
            <color indexed="81"/>
            <rFont val="Tahoma"/>
            <family val="2"/>
          </rPr>
          <t>JonGoff:</t>
        </r>
        <r>
          <rPr>
            <sz val="9"/>
            <color indexed="81"/>
            <rFont val="Tahoma"/>
            <family val="2"/>
          </rPr>
          <t xml:space="preserve">
http://www.spacelaunchreport.com/delta4.html</t>
        </r>
      </text>
    </comment>
    <comment ref="B6" authorId="0" shapeId="0">
      <text>
        <r>
          <rPr>
            <b/>
            <sz val="9"/>
            <color indexed="81"/>
            <rFont val="Tahoma"/>
            <family val="2"/>
          </rPr>
          <t>JonGoff:</t>
        </r>
        <r>
          <rPr>
            <sz val="9"/>
            <color indexed="81"/>
            <rFont val="Tahoma"/>
            <family val="2"/>
          </rPr>
          <t xml:space="preserve">
According to an old ULA conversation about the loaded MR of the stage</t>
        </r>
      </text>
    </comment>
    <comment ref="D6" authorId="0" shapeId="0">
      <text>
        <r>
          <rPr>
            <b/>
            <sz val="9"/>
            <color indexed="81"/>
            <rFont val="Tahoma"/>
            <family val="2"/>
          </rPr>
          <t>JonGoff:</t>
        </r>
        <r>
          <rPr>
            <sz val="9"/>
            <color indexed="81"/>
            <rFont val="Tahoma"/>
            <family val="2"/>
          </rPr>
          <t xml:space="preserve">
Guess based on Wikipedia article on bulk propellant density</t>
        </r>
      </text>
    </comment>
  </commentList>
</comments>
</file>

<file path=xl/sharedStrings.xml><?xml version="1.0" encoding="utf-8"?>
<sst xmlns="http://schemas.openxmlformats.org/spreadsheetml/2006/main" count="46" uniqueCount="42">
  <si>
    <t>kg</t>
  </si>
  <si>
    <t>Currently includes a load of hydrazine and the helium pressurant, so this is conservative</t>
  </si>
  <si>
    <t>Tank O/F</t>
  </si>
  <si>
    <t>kg/m^3</t>
  </si>
  <si>
    <t>rho_bulk</t>
  </si>
  <si>
    <t>Ullage</t>
  </si>
  <si>
    <t>Percentage of the tank that is liquid when full</t>
  </si>
  <si>
    <t>Tank Volume</t>
  </si>
  <si>
    <t>m^3</t>
  </si>
  <si>
    <t>H (km)</t>
  </si>
  <si>
    <t>T (K)</t>
  </si>
  <si>
    <t>P (bar)</t>
  </si>
  <si>
    <r>
      <rPr>
        <sz val="11"/>
        <color theme="1"/>
        <rFont val="Symbol"/>
        <family val="1"/>
        <charset val="2"/>
      </rPr>
      <t>r</t>
    </r>
    <r>
      <rPr>
        <sz val="11"/>
        <color theme="1"/>
        <rFont val="Calibri"/>
        <family val="2"/>
        <scheme val="minor"/>
      </rPr>
      <t xml:space="preserve"> (kg/m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</si>
  <si>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 xml:space="preserve">T (C) </t>
  </si>
  <si>
    <t>T (F)</t>
  </si>
  <si>
    <t>P (Pa)</t>
  </si>
  <si>
    <t>P (psi)</t>
  </si>
  <si>
    <t>Stage Inert Mass</t>
  </si>
  <si>
    <t>Stage Propellant Mass</t>
  </si>
  <si>
    <t>rho_O</t>
  </si>
  <si>
    <t>rho_F</t>
  </si>
  <si>
    <t>Centaur</t>
  </si>
  <si>
    <t>F9v1.1 FS</t>
  </si>
  <si>
    <t>DeltaIV CBC</t>
  </si>
  <si>
    <t>Density Empty Stage</t>
  </si>
  <si>
    <t>Flotation Altitude</t>
  </si>
  <si>
    <t>km</t>
  </si>
  <si>
    <t>Calculated Density</t>
  </si>
  <si>
    <t>Error</t>
  </si>
  <si>
    <t>Flotation Temp</t>
  </si>
  <si>
    <t>K</t>
  </si>
  <si>
    <t>C</t>
  </si>
  <si>
    <t>pmf</t>
  </si>
  <si>
    <t>F</t>
  </si>
  <si>
    <t>ACES</t>
  </si>
  <si>
    <t>Venus Rocket Floaties</t>
  </si>
  <si>
    <t xml:space="preserve">Flotation Temp (C) </t>
  </si>
  <si>
    <t>Flotation Altitude (km)</t>
  </si>
  <si>
    <t>F9v1.1 First Stage</t>
  </si>
  <si>
    <t>Atlas V Centaur (SEC)</t>
  </si>
  <si>
    <t>ACES (4xRL-10)</t>
  </si>
  <si>
    <t>Delta-IV CBC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</si>
</sst>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 (K) vs. H(km)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'Venusian Atmosphere Data'!$B$1</c:f>
              <c:strCache>
                <c:ptCount val="1"/>
                <c:pt idx="0">
                  <c:v>T (K)</c:v>
                </c:pt>
              </c:strCache>
            </c:strRef>
          </c:tx>
          <c:trendline>
            <c:trendlineType val="linear"/>
            <c:dispRSqr val="1"/>
            <c:dispEq val="1"/>
            <c:trendlineLbl>
              <c:layout>
                <c:manualLayout>
                  <c:x val="-0.38406955380577429"/>
                  <c:y val="-3.2831000291630212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solidFill>
                    <a:schemeClr val="accent1"/>
                  </a:solidFill>
                </a:ln>
              </c:spPr>
            </c:trendlineLbl>
          </c:trendline>
          <c:xVal>
            <c:numRef>
              <c:f>'Venusian Atmosphere Data'!$A$2:$A$14</c:f>
              <c:numCache>
                <c:formatCode>General</c:formatCode>
                <c:ptCount val="13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</c:numCache>
            </c:numRef>
          </c:xVal>
          <c:yVal>
            <c:numRef>
              <c:f>'Venusian Atmosphere Data'!$B$2:$B$14</c:f>
              <c:numCache>
                <c:formatCode>General</c:formatCode>
                <c:ptCount val="13"/>
                <c:pt idx="0">
                  <c:v>735</c:v>
                </c:pt>
                <c:pt idx="1">
                  <c:v>697</c:v>
                </c:pt>
                <c:pt idx="2">
                  <c:v>658</c:v>
                </c:pt>
                <c:pt idx="3">
                  <c:v>621</c:v>
                </c:pt>
                <c:pt idx="4">
                  <c:v>581</c:v>
                </c:pt>
                <c:pt idx="5">
                  <c:v>539</c:v>
                </c:pt>
                <c:pt idx="6">
                  <c:v>497</c:v>
                </c:pt>
                <c:pt idx="7">
                  <c:v>455</c:v>
                </c:pt>
                <c:pt idx="8">
                  <c:v>418</c:v>
                </c:pt>
                <c:pt idx="9">
                  <c:v>385</c:v>
                </c:pt>
                <c:pt idx="10">
                  <c:v>350</c:v>
                </c:pt>
                <c:pt idx="11">
                  <c:v>302</c:v>
                </c:pt>
                <c:pt idx="12">
                  <c:v>263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7756176"/>
        <c:axId val="247756568"/>
      </c:scatterChart>
      <c:valAx>
        <c:axId val="247756176"/>
        <c:scaling>
          <c:orientation val="minMax"/>
          <c:max val="60"/>
        </c:scaling>
        <c:delete val="0"/>
        <c:axPos val="b"/>
        <c:numFmt formatCode="General" sourceLinked="1"/>
        <c:majorTickMark val="out"/>
        <c:minorTickMark val="none"/>
        <c:tickLblPos val="nextTo"/>
        <c:crossAx val="247756568"/>
        <c:crosses val="autoZero"/>
        <c:crossBetween val="midCat"/>
      </c:valAx>
      <c:valAx>
        <c:axId val="2477565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77561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'Venusian Atmosphere Data'!$D$1</c:f>
              <c:strCache>
                <c:ptCount val="1"/>
                <c:pt idx="0">
                  <c:v>r (kg/m3)</c:v>
                </c:pt>
              </c:strCache>
            </c:strRef>
          </c:tx>
          <c:trendline>
            <c:trendlineType val="log"/>
            <c:dispRSqr val="0"/>
            <c:dispEq val="0"/>
          </c:trendline>
          <c:trendline>
            <c:trendlineType val="poly"/>
            <c:order val="3"/>
            <c:dispRSqr val="1"/>
            <c:dispEq val="1"/>
            <c:trendlineLbl>
              <c:layout>
                <c:manualLayout>
                  <c:x val="6.7639763779527559E-2"/>
                  <c:y val="-0.5061727179935841"/>
                </c:manualLayout>
              </c:layout>
              <c:numFmt formatCode="#,##0.000000" sourceLinked="0"/>
              <c:spPr>
                <a:solidFill>
                  <a:schemeClr val="bg1"/>
                </a:solidFill>
              </c:spPr>
            </c:trendlineLbl>
          </c:trendline>
          <c:xVal>
            <c:numRef>
              <c:f>'Venusian Atmosphere Data'!$A$2:$A$14</c:f>
              <c:numCache>
                <c:formatCode>General</c:formatCode>
                <c:ptCount val="13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</c:numCache>
            </c:numRef>
          </c:xVal>
          <c:yVal>
            <c:numRef>
              <c:f>'Venusian Atmosphere Data'!$D$2:$D$14</c:f>
              <c:numCache>
                <c:formatCode>General</c:formatCode>
                <c:ptCount val="13"/>
                <c:pt idx="0">
                  <c:v>64.790000000000006</c:v>
                </c:pt>
                <c:pt idx="1">
                  <c:v>49.87</c:v>
                </c:pt>
                <c:pt idx="2">
                  <c:v>37.72</c:v>
                </c:pt>
                <c:pt idx="3">
                  <c:v>27.95</c:v>
                </c:pt>
                <c:pt idx="4">
                  <c:v>20.39</c:v>
                </c:pt>
                <c:pt idx="5">
                  <c:v>14.57</c:v>
                </c:pt>
                <c:pt idx="6">
                  <c:v>10.15</c:v>
                </c:pt>
                <c:pt idx="7">
                  <c:v>6.8310000000000004</c:v>
                </c:pt>
                <c:pt idx="8">
                  <c:v>4.4039999999999999</c:v>
                </c:pt>
                <c:pt idx="9">
                  <c:v>2.6930000000000001</c:v>
                </c:pt>
                <c:pt idx="10">
                  <c:v>1.5940000000000001</c:v>
                </c:pt>
                <c:pt idx="11">
                  <c:v>0.92069999999999996</c:v>
                </c:pt>
                <c:pt idx="12">
                  <c:v>0.46939999999999998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0839696"/>
        <c:axId val="250836560"/>
      </c:scatterChart>
      <c:valAx>
        <c:axId val="250839696"/>
        <c:scaling>
          <c:orientation val="minMax"/>
          <c:max val="60"/>
        </c:scaling>
        <c:delete val="0"/>
        <c:axPos val="b"/>
        <c:numFmt formatCode="General" sourceLinked="1"/>
        <c:majorTickMark val="out"/>
        <c:minorTickMark val="none"/>
        <c:tickLblPos val="nextTo"/>
        <c:crossAx val="250836560"/>
        <c:crosses val="autoZero"/>
        <c:crossBetween val="midCat"/>
      </c:valAx>
      <c:valAx>
        <c:axId val="250836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08396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0</xdr:row>
      <xdr:rowOff>33337</xdr:rowOff>
    </xdr:from>
    <xdr:to>
      <xdr:col>18</xdr:col>
      <xdr:colOff>314325</xdr:colOff>
      <xdr:row>14</xdr:row>
      <xdr:rowOff>80962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57150</xdr:colOff>
      <xdr:row>15</xdr:row>
      <xdr:rowOff>23812</xdr:rowOff>
    </xdr:from>
    <xdr:to>
      <xdr:col>18</xdr:col>
      <xdr:colOff>361950</xdr:colOff>
      <xdr:row>29</xdr:row>
      <xdr:rowOff>100012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0"/>
  <sheetViews>
    <sheetView workbookViewId="0">
      <selection activeCell="H19" sqref="H19"/>
    </sheetView>
  </sheetViews>
  <sheetFormatPr defaultRowHeight="15" x14ac:dyDescent="0.25"/>
  <cols>
    <col min="1" max="1" width="23" bestFit="1" customWidth="1"/>
    <col min="2" max="2" width="8.5703125" customWidth="1"/>
    <col min="3" max="3" width="7.28515625" customWidth="1"/>
    <col min="4" max="4" width="9.42578125" customWidth="1"/>
    <col min="5" max="5" width="11.85546875" customWidth="1"/>
    <col min="6" max="6" width="7.5703125" bestFit="1" customWidth="1"/>
  </cols>
  <sheetData>
    <row r="1" spans="1:7" x14ac:dyDescent="0.25">
      <c r="A1" t="s">
        <v>35</v>
      </c>
    </row>
    <row r="2" spans="1:7" x14ac:dyDescent="0.25">
      <c r="B2" s="1" t="s">
        <v>21</v>
      </c>
      <c r="C2" s="1" t="s">
        <v>34</v>
      </c>
      <c r="D2" s="1" t="s">
        <v>22</v>
      </c>
      <c r="E2" s="1" t="s">
        <v>23</v>
      </c>
    </row>
    <row r="3" spans="1:7" x14ac:dyDescent="0.25">
      <c r="A3" t="s">
        <v>17</v>
      </c>
      <c r="B3" s="1">
        <v>2460</v>
      </c>
      <c r="C3" s="3">
        <f>12000/2.205</f>
        <v>5442.1768707482988</v>
      </c>
      <c r="D3" s="1">
        <v>18000</v>
      </c>
      <c r="E3" s="1">
        <v>27000</v>
      </c>
      <c r="F3" t="s">
        <v>0</v>
      </c>
      <c r="G3" t="s">
        <v>1</v>
      </c>
    </row>
    <row r="4" spans="1:7" x14ac:dyDescent="0.25">
      <c r="A4" t="s">
        <v>18</v>
      </c>
      <c r="B4" s="1">
        <v>20848</v>
      </c>
      <c r="C4" s="3">
        <f>140000/2.205</f>
        <v>63492.063492063491</v>
      </c>
      <c r="D4" s="1">
        <v>390000</v>
      </c>
      <c r="E4" s="1">
        <v>231000</v>
      </c>
      <c r="F4" t="s">
        <v>0</v>
      </c>
    </row>
    <row r="5" spans="1:7" x14ac:dyDescent="0.25">
      <c r="A5" t="s">
        <v>32</v>
      </c>
      <c r="B5" s="4">
        <f>B4/(B4+B3)</f>
        <v>0.89445683885361249</v>
      </c>
      <c r="C5" s="4">
        <f t="shared" ref="C5:E5" si="0">C4/(C4+C3)</f>
        <v>0.92105263157894735</v>
      </c>
      <c r="D5" s="4">
        <f t="shared" si="0"/>
        <v>0.95588235294117652</v>
      </c>
      <c r="E5" s="4">
        <f t="shared" si="0"/>
        <v>0.89534883720930236</v>
      </c>
    </row>
    <row r="6" spans="1:7" x14ac:dyDescent="0.25">
      <c r="A6" t="s">
        <v>2</v>
      </c>
      <c r="B6" s="1">
        <v>5.35</v>
      </c>
      <c r="C6" s="1">
        <v>5.35</v>
      </c>
      <c r="D6" s="1">
        <v>2.77</v>
      </c>
      <c r="E6" s="1">
        <v>5.5</v>
      </c>
    </row>
    <row r="7" spans="1:7" x14ac:dyDescent="0.25">
      <c r="A7" t="s">
        <v>19</v>
      </c>
      <c r="B7" s="1">
        <v>1140</v>
      </c>
      <c r="C7" s="1">
        <v>1140</v>
      </c>
      <c r="D7" s="1">
        <v>1140</v>
      </c>
      <c r="E7" s="1">
        <v>1140</v>
      </c>
      <c r="F7" t="s">
        <v>3</v>
      </c>
    </row>
    <row r="8" spans="1:7" x14ac:dyDescent="0.25">
      <c r="A8" t="s">
        <v>20</v>
      </c>
      <c r="B8" s="1">
        <v>70</v>
      </c>
      <c r="C8" s="1">
        <v>70</v>
      </c>
      <c r="D8" s="1">
        <v>810</v>
      </c>
      <c r="E8" s="1">
        <v>70</v>
      </c>
      <c r="F8" t="s">
        <v>3</v>
      </c>
    </row>
    <row r="9" spans="1:7" x14ac:dyDescent="0.25">
      <c r="A9" t="s">
        <v>4</v>
      </c>
      <c r="B9" s="3">
        <f>(B6+1)/(B6/B7+1/B8)</f>
        <v>334.58567183889073</v>
      </c>
      <c r="C9" s="3">
        <f>(C6+1)/(C6/C7+1/C8)</f>
        <v>334.58567183889073</v>
      </c>
      <c r="D9" s="3">
        <f>(D6+1)/(D6/D7+1/D8)</f>
        <v>1028.819930844933</v>
      </c>
      <c r="E9" s="3">
        <f>(E6+1)/(E6/E7+1/E8)</f>
        <v>340.13114754098365</v>
      </c>
      <c r="F9" t="s">
        <v>3</v>
      </c>
    </row>
    <row r="10" spans="1:7" x14ac:dyDescent="0.25">
      <c r="A10" t="s">
        <v>5</v>
      </c>
      <c r="B10" s="4">
        <v>0.97</v>
      </c>
      <c r="C10" s="4">
        <v>0.97</v>
      </c>
      <c r="D10" s="4">
        <v>0.97</v>
      </c>
      <c r="E10" s="4">
        <v>0.97</v>
      </c>
      <c r="G10" t="s">
        <v>6</v>
      </c>
    </row>
    <row r="11" spans="1:7" x14ac:dyDescent="0.25">
      <c r="A11" t="s">
        <v>7</v>
      </c>
      <c r="B11" s="5">
        <f>B4/B9/B10</f>
        <v>64.237011068136283</v>
      </c>
      <c r="C11" s="5">
        <f>C4/C9/C10</f>
        <v>195.63221341512349</v>
      </c>
      <c r="D11" s="5">
        <f>D4/D9/D10</f>
        <v>390.79905396069074</v>
      </c>
      <c r="E11" s="5">
        <f>E4/E9/E10</f>
        <v>700.15443048541249</v>
      </c>
      <c r="F11" t="s">
        <v>8</v>
      </c>
    </row>
    <row r="12" spans="1:7" x14ac:dyDescent="0.25">
      <c r="B12" s="1"/>
      <c r="C12" s="1"/>
      <c r="D12" s="1"/>
      <c r="E12" s="1"/>
    </row>
    <row r="13" spans="1:7" x14ac:dyDescent="0.25">
      <c r="A13" t="s">
        <v>24</v>
      </c>
      <c r="B13" s="5">
        <f>B3/B11</f>
        <v>38.295679688313562</v>
      </c>
      <c r="C13" s="5">
        <f>C3/C11</f>
        <v>27.818408715747768</v>
      </c>
      <c r="D13" s="5">
        <f>D3/D11</f>
        <v>46.059476903980844</v>
      </c>
      <c r="E13" s="5">
        <f>E3/E11</f>
        <v>38.562921013412819</v>
      </c>
      <c r="F13" t="s">
        <v>3</v>
      </c>
    </row>
    <row r="14" spans="1:7" x14ac:dyDescent="0.25">
      <c r="A14" t="s">
        <v>25</v>
      </c>
      <c r="B14" s="5">
        <v>9.8359348535625646</v>
      </c>
      <c r="C14" s="5">
        <v>15.195347905021203</v>
      </c>
      <c r="D14" s="5">
        <v>6.5238555099406712</v>
      </c>
      <c r="E14" s="5">
        <v>9.714188120964435</v>
      </c>
      <c r="F14" t="s">
        <v>26</v>
      </c>
    </row>
    <row r="15" spans="1:7" x14ac:dyDescent="0.25">
      <c r="A15" t="s">
        <v>29</v>
      </c>
      <c r="B15" s="3">
        <f>-7.8648*B14+ 736.02</f>
        <v>658.66233956370115</v>
      </c>
      <c r="C15" s="3">
        <f t="shared" ref="C15:E15" si="1">-7.8648*C14+ 736.02</f>
        <v>616.51162779658921</v>
      </c>
      <c r="D15" s="3">
        <f t="shared" si="1"/>
        <v>684.71118118541858</v>
      </c>
      <c r="E15" s="3">
        <f t="shared" si="1"/>
        <v>659.61985326623892</v>
      </c>
      <c r="F15" t="s">
        <v>30</v>
      </c>
    </row>
    <row r="16" spans="1:7" x14ac:dyDescent="0.25">
      <c r="B16" s="3">
        <f t="shared" ref="B16:D16" si="2">B15-273.15</f>
        <v>385.51233956370118</v>
      </c>
      <c r="C16" s="3">
        <f t="shared" si="2"/>
        <v>343.36162779658923</v>
      </c>
      <c r="D16" s="3">
        <f t="shared" si="2"/>
        <v>411.5611811854186</v>
      </c>
      <c r="E16" s="3">
        <f>E15-273.15</f>
        <v>386.46985326623894</v>
      </c>
      <c r="F16" t="s">
        <v>31</v>
      </c>
    </row>
    <row r="17" spans="1:6" x14ac:dyDescent="0.25">
      <c r="B17" s="3">
        <f>B16*9/5+32</f>
        <v>725.92221121466207</v>
      </c>
      <c r="C17" s="3">
        <f t="shared" ref="C17:E17" si="3">C16*9/5+32</f>
        <v>650.0509300338606</v>
      </c>
      <c r="D17" s="3">
        <f t="shared" si="3"/>
        <v>772.81012613375356</v>
      </c>
      <c r="E17" s="3">
        <f t="shared" si="3"/>
        <v>727.64573587923007</v>
      </c>
      <c r="F17" t="s">
        <v>33</v>
      </c>
    </row>
    <row r="18" spans="1:6" x14ac:dyDescent="0.25">
      <c r="B18" s="3"/>
      <c r="C18" s="3"/>
      <c r="D18" s="3"/>
      <c r="E18" s="3"/>
    </row>
    <row r="19" spans="1:6" x14ac:dyDescent="0.25">
      <c r="A19" t="s">
        <v>27</v>
      </c>
      <c r="B19" s="5">
        <f>-0.00034*B14^3+0.055606*B14^2-3.184604*B14+64.563149</f>
        <v>38.295689747600292</v>
      </c>
      <c r="C19" s="5">
        <f t="shared" ref="C19" si="4">-0.00034*C14^3+0.055606*C14^2-3.184604*C14+64.563149</f>
        <v>27.818411979064365</v>
      </c>
      <c r="D19" s="5">
        <f t="shared" ref="D19:E19" si="5">-0.00034*D14^3+0.055606*D14^2-3.184604*D14+64.563149</f>
        <v>46.059478084643438</v>
      </c>
      <c r="E19" s="5">
        <f t="shared" si="5"/>
        <v>38.562919440992395</v>
      </c>
    </row>
    <row r="20" spans="1:6" x14ac:dyDescent="0.25">
      <c r="A20" t="s">
        <v>28</v>
      </c>
      <c r="B20" s="6">
        <f>B13-B19</f>
        <v>-1.0059286729813266E-5</v>
      </c>
      <c r="C20" s="6">
        <f>C13-C19</f>
        <v>-3.2633165965023636E-6</v>
      </c>
      <c r="D20" s="6">
        <f>D13-D19</f>
        <v>-1.1806625934696058E-6</v>
      </c>
      <c r="E20" s="6">
        <f>E13-E19</f>
        <v>1.5724204232014927E-6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A24" sqref="A24"/>
    </sheetView>
  </sheetViews>
  <sheetFormatPr defaultRowHeight="15" x14ac:dyDescent="0.25"/>
  <cols>
    <col min="1" max="1" width="6.85546875" bestFit="1" customWidth="1"/>
    <col min="3" max="3" width="10" bestFit="1" customWidth="1"/>
    <col min="6" max="6" width="5.42578125" bestFit="1" customWidth="1"/>
    <col min="7" max="7" width="6.7109375" bestFit="1" customWidth="1"/>
  </cols>
  <sheetData>
    <row r="1" spans="1:10" ht="17.25" x14ac:dyDescent="0.25">
      <c r="A1" s="2" t="s">
        <v>9</v>
      </c>
      <c r="B1" s="2" t="s">
        <v>10</v>
      </c>
      <c r="C1" s="2" t="s">
        <v>11</v>
      </c>
      <c r="D1" s="2" t="s">
        <v>12</v>
      </c>
      <c r="F1" s="2" t="s">
        <v>13</v>
      </c>
      <c r="G1" s="2" t="s">
        <v>14</v>
      </c>
      <c r="I1" s="2" t="s">
        <v>15</v>
      </c>
      <c r="J1" s="2" t="s">
        <v>16</v>
      </c>
    </row>
    <row r="2" spans="1:10" x14ac:dyDescent="0.25">
      <c r="A2">
        <v>0</v>
      </c>
      <c r="B2">
        <v>735</v>
      </c>
      <c r="C2">
        <v>92.1</v>
      </c>
      <c r="D2">
        <v>64.790000000000006</v>
      </c>
      <c r="F2">
        <f>B2-273</f>
        <v>462</v>
      </c>
      <c r="G2">
        <f>F2*9/5+32</f>
        <v>863.6</v>
      </c>
      <c r="I2">
        <f>C2*101300</f>
        <v>9329730</v>
      </c>
      <c r="J2">
        <f>C2*14.7</f>
        <v>1353.87</v>
      </c>
    </row>
    <row r="3" spans="1:10" x14ac:dyDescent="0.25">
      <c r="A3">
        <v>5</v>
      </c>
      <c r="B3">
        <v>697</v>
      </c>
      <c r="C3">
        <v>66.650000000000006</v>
      </c>
      <c r="D3">
        <v>49.87</v>
      </c>
      <c r="F3">
        <f t="shared" ref="F3:F22" si="0">B3-273</f>
        <v>424</v>
      </c>
      <c r="G3">
        <f t="shared" ref="G3:G22" si="1">F3*9/5+32</f>
        <v>795.2</v>
      </c>
      <c r="I3">
        <f t="shared" ref="I3:I22" si="2">C3*101300</f>
        <v>6751645.0000000009</v>
      </c>
      <c r="J3">
        <f t="shared" ref="J3:J22" si="3">C3*14.7</f>
        <v>979.755</v>
      </c>
    </row>
    <row r="4" spans="1:10" x14ac:dyDescent="0.25">
      <c r="A4">
        <v>10</v>
      </c>
      <c r="B4">
        <v>658</v>
      </c>
      <c r="C4">
        <v>47.39</v>
      </c>
      <c r="D4">
        <v>37.72</v>
      </c>
      <c r="F4">
        <f t="shared" si="0"/>
        <v>385</v>
      </c>
      <c r="G4">
        <f t="shared" si="1"/>
        <v>725</v>
      </c>
      <c r="I4">
        <f t="shared" si="2"/>
        <v>4800607</v>
      </c>
      <c r="J4">
        <f t="shared" si="3"/>
        <v>696.63299999999992</v>
      </c>
    </row>
    <row r="5" spans="1:10" x14ac:dyDescent="0.25">
      <c r="A5">
        <v>15</v>
      </c>
      <c r="B5">
        <v>621</v>
      </c>
      <c r="C5">
        <v>33.04</v>
      </c>
      <c r="D5">
        <v>27.95</v>
      </c>
      <c r="F5">
        <f t="shared" si="0"/>
        <v>348</v>
      </c>
      <c r="G5">
        <f t="shared" si="1"/>
        <v>658.4</v>
      </c>
      <c r="I5">
        <f t="shared" si="2"/>
        <v>3346952</v>
      </c>
      <c r="J5">
        <f t="shared" si="3"/>
        <v>485.68799999999999</v>
      </c>
    </row>
    <row r="6" spans="1:10" x14ac:dyDescent="0.25">
      <c r="A6">
        <v>20</v>
      </c>
      <c r="B6">
        <v>581</v>
      </c>
      <c r="C6">
        <v>22.52</v>
      </c>
      <c r="D6">
        <v>20.39</v>
      </c>
      <c r="F6">
        <f t="shared" si="0"/>
        <v>308</v>
      </c>
      <c r="G6">
        <f t="shared" si="1"/>
        <v>586.4</v>
      </c>
      <c r="I6">
        <f t="shared" si="2"/>
        <v>2281276</v>
      </c>
      <c r="J6">
        <f t="shared" si="3"/>
        <v>331.04399999999998</v>
      </c>
    </row>
    <row r="7" spans="1:10" x14ac:dyDescent="0.25">
      <c r="A7">
        <v>25</v>
      </c>
      <c r="B7">
        <v>539</v>
      </c>
      <c r="C7">
        <v>14.93</v>
      </c>
      <c r="D7">
        <v>14.57</v>
      </c>
      <c r="F7">
        <f t="shared" si="0"/>
        <v>266</v>
      </c>
      <c r="G7">
        <f t="shared" si="1"/>
        <v>510.8</v>
      </c>
      <c r="I7">
        <f t="shared" si="2"/>
        <v>1512409</v>
      </c>
      <c r="J7">
        <f t="shared" si="3"/>
        <v>219.47099999999998</v>
      </c>
    </row>
    <row r="8" spans="1:10" x14ac:dyDescent="0.25">
      <c r="A8">
        <v>30</v>
      </c>
      <c r="B8">
        <v>497</v>
      </c>
      <c r="C8">
        <v>9.8510000000000009</v>
      </c>
      <c r="D8">
        <v>10.15</v>
      </c>
      <c r="F8">
        <f t="shared" si="0"/>
        <v>224</v>
      </c>
      <c r="G8">
        <f t="shared" si="1"/>
        <v>435.2</v>
      </c>
      <c r="I8">
        <f t="shared" si="2"/>
        <v>997906.3</v>
      </c>
      <c r="J8">
        <f t="shared" si="3"/>
        <v>144.80969999999999</v>
      </c>
    </row>
    <row r="9" spans="1:10" x14ac:dyDescent="0.25">
      <c r="A9">
        <v>35</v>
      </c>
      <c r="B9">
        <v>455</v>
      </c>
      <c r="C9">
        <v>5.9169999999999998</v>
      </c>
      <c r="D9">
        <v>6.8310000000000004</v>
      </c>
      <c r="F9">
        <f t="shared" si="0"/>
        <v>182</v>
      </c>
      <c r="G9">
        <f t="shared" si="1"/>
        <v>359.6</v>
      </c>
      <c r="I9">
        <f t="shared" si="2"/>
        <v>599392.1</v>
      </c>
      <c r="J9">
        <f t="shared" si="3"/>
        <v>86.979899999999986</v>
      </c>
    </row>
    <row r="10" spans="1:10" x14ac:dyDescent="0.25">
      <c r="A10">
        <v>40</v>
      </c>
      <c r="B10">
        <v>418</v>
      </c>
      <c r="C10">
        <v>3.5009999999999999</v>
      </c>
      <c r="D10">
        <v>4.4039999999999999</v>
      </c>
      <c r="F10">
        <f t="shared" si="0"/>
        <v>145</v>
      </c>
      <c r="G10">
        <f t="shared" si="1"/>
        <v>293</v>
      </c>
      <c r="I10">
        <f t="shared" si="2"/>
        <v>354651.3</v>
      </c>
      <c r="J10">
        <f t="shared" si="3"/>
        <v>51.464699999999993</v>
      </c>
    </row>
    <row r="11" spans="1:10" x14ac:dyDescent="0.25">
      <c r="A11">
        <v>45</v>
      </c>
      <c r="B11">
        <v>385</v>
      </c>
      <c r="C11">
        <v>1.9790000000000001</v>
      </c>
      <c r="D11">
        <v>2.6930000000000001</v>
      </c>
      <c r="F11">
        <f t="shared" si="0"/>
        <v>112</v>
      </c>
      <c r="G11">
        <f t="shared" si="1"/>
        <v>233.6</v>
      </c>
      <c r="I11">
        <f t="shared" si="2"/>
        <v>200472.7</v>
      </c>
      <c r="J11">
        <f t="shared" si="3"/>
        <v>29.0913</v>
      </c>
    </row>
    <row r="12" spans="1:10" x14ac:dyDescent="0.25">
      <c r="A12">
        <v>50</v>
      </c>
      <c r="B12">
        <v>350</v>
      </c>
      <c r="C12">
        <v>1.0660000000000001</v>
      </c>
      <c r="D12">
        <v>1.5940000000000001</v>
      </c>
      <c r="F12">
        <f t="shared" si="0"/>
        <v>77</v>
      </c>
      <c r="G12">
        <f t="shared" si="1"/>
        <v>170.6</v>
      </c>
      <c r="I12">
        <f t="shared" si="2"/>
        <v>107985.8</v>
      </c>
      <c r="J12">
        <f t="shared" si="3"/>
        <v>15.670199999999999</v>
      </c>
    </row>
    <row r="13" spans="1:10" x14ac:dyDescent="0.25">
      <c r="A13">
        <v>55</v>
      </c>
      <c r="B13">
        <v>302</v>
      </c>
      <c r="C13">
        <v>0.53139999999999998</v>
      </c>
      <c r="D13">
        <v>0.92069999999999996</v>
      </c>
      <c r="F13">
        <f t="shared" si="0"/>
        <v>29</v>
      </c>
      <c r="G13">
        <f t="shared" si="1"/>
        <v>84.2</v>
      </c>
      <c r="I13">
        <f t="shared" si="2"/>
        <v>53830.82</v>
      </c>
      <c r="J13">
        <f t="shared" si="3"/>
        <v>7.8115799999999993</v>
      </c>
    </row>
    <row r="14" spans="1:10" x14ac:dyDescent="0.25">
      <c r="A14">
        <v>60</v>
      </c>
      <c r="B14">
        <v>263</v>
      </c>
      <c r="C14">
        <v>0.23569999999999999</v>
      </c>
      <c r="D14">
        <v>0.46939999999999998</v>
      </c>
      <c r="F14">
        <f t="shared" si="0"/>
        <v>-10</v>
      </c>
      <c r="G14">
        <f t="shared" si="1"/>
        <v>14</v>
      </c>
      <c r="I14">
        <f t="shared" si="2"/>
        <v>23876.41</v>
      </c>
      <c r="J14">
        <f t="shared" si="3"/>
        <v>3.4647899999999998</v>
      </c>
    </row>
    <row r="15" spans="1:10" x14ac:dyDescent="0.25">
      <c r="A15">
        <v>65</v>
      </c>
      <c r="B15">
        <v>243</v>
      </c>
      <c r="C15">
        <v>9.7650000000000001E-2</v>
      </c>
      <c r="D15">
        <v>0.20860000000000001</v>
      </c>
      <c r="F15">
        <f t="shared" si="0"/>
        <v>-30</v>
      </c>
      <c r="G15">
        <f t="shared" si="1"/>
        <v>-22</v>
      </c>
      <c r="I15">
        <f t="shared" si="2"/>
        <v>9891.9449999999997</v>
      </c>
      <c r="J15">
        <f t="shared" si="3"/>
        <v>1.4354549999999999</v>
      </c>
    </row>
    <row r="16" spans="1:10" x14ac:dyDescent="0.25">
      <c r="A16">
        <v>70</v>
      </c>
      <c r="B16">
        <v>230</v>
      </c>
      <c r="C16">
        <v>3.6900000000000002E-2</v>
      </c>
      <c r="D16">
        <v>8.3930000000000005E-2</v>
      </c>
      <c r="F16">
        <f t="shared" si="0"/>
        <v>-43</v>
      </c>
      <c r="G16">
        <f t="shared" si="1"/>
        <v>-45.400000000000006</v>
      </c>
      <c r="I16">
        <f t="shared" si="2"/>
        <v>3737.9700000000003</v>
      </c>
      <c r="J16">
        <f t="shared" si="3"/>
        <v>0.54242999999999997</v>
      </c>
    </row>
    <row r="17" spans="1:10" x14ac:dyDescent="0.25">
      <c r="A17">
        <v>75</v>
      </c>
      <c r="B17">
        <v>215</v>
      </c>
      <c r="C17">
        <v>1.363E-2</v>
      </c>
      <c r="D17">
        <v>3.2980000000000002E-2</v>
      </c>
      <c r="F17">
        <f t="shared" si="0"/>
        <v>-58</v>
      </c>
      <c r="G17">
        <f t="shared" si="1"/>
        <v>-72.400000000000006</v>
      </c>
      <c r="I17">
        <f t="shared" si="2"/>
        <v>1380.7190000000001</v>
      </c>
      <c r="J17">
        <f t="shared" si="3"/>
        <v>0.20036099999999998</v>
      </c>
    </row>
    <row r="18" spans="1:10" x14ac:dyDescent="0.25">
      <c r="A18">
        <v>80</v>
      </c>
      <c r="B18">
        <v>197</v>
      </c>
      <c r="C18">
        <v>4.7600000000000003E-3</v>
      </c>
      <c r="D18">
        <v>1.1860000000000001E-2</v>
      </c>
      <c r="F18">
        <f t="shared" si="0"/>
        <v>-76</v>
      </c>
      <c r="G18">
        <f t="shared" si="1"/>
        <v>-104.80000000000001</v>
      </c>
      <c r="I18">
        <f t="shared" si="2"/>
        <v>482.18800000000005</v>
      </c>
      <c r="J18">
        <f t="shared" si="3"/>
        <v>6.9972000000000006E-2</v>
      </c>
    </row>
    <row r="19" spans="1:10" x14ac:dyDescent="0.25">
      <c r="A19">
        <v>85</v>
      </c>
      <c r="B19">
        <v>181</v>
      </c>
      <c r="C19">
        <v>1.3929999999999999E-3</v>
      </c>
      <c r="D19">
        <v>4.0070000000000001E-3</v>
      </c>
      <c r="F19">
        <f t="shared" si="0"/>
        <v>-92</v>
      </c>
      <c r="G19">
        <f t="shared" si="1"/>
        <v>-133.6</v>
      </c>
      <c r="I19">
        <f t="shared" si="2"/>
        <v>141.11089999999999</v>
      </c>
      <c r="J19">
        <f t="shared" si="3"/>
        <v>2.0477099999999998E-2</v>
      </c>
    </row>
    <row r="20" spans="1:10" x14ac:dyDescent="0.25">
      <c r="A20">
        <v>90</v>
      </c>
      <c r="B20">
        <v>169</v>
      </c>
      <c r="C20">
        <v>3.7359999999999997E-4</v>
      </c>
      <c r="D20">
        <v>1.1509999999999999E-3</v>
      </c>
      <c r="F20">
        <f t="shared" si="0"/>
        <v>-104</v>
      </c>
      <c r="G20">
        <f t="shared" si="1"/>
        <v>-155.19999999999999</v>
      </c>
      <c r="I20">
        <f t="shared" si="2"/>
        <v>37.845679999999994</v>
      </c>
      <c r="J20">
        <f t="shared" si="3"/>
        <v>5.4919199999999991E-3</v>
      </c>
    </row>
    <row r="21" spans="1:10" x14ac:dyDescent="0.25">
      <c r="A21">
        <v>95</v>
      </c>
      <c r="B21">
        <v>168</v>
      </c>
      <c r="C21">
        <v>1.016E-4</v>
      </c>
      <c r="D21">
        <v>3.1550000000000003E-4</v>
      </c>
      <c r="F21">
        <f t="shared" si="0"/>
        <v>-105</v>
      </c>
      <c r="G21">
        <f t="shared" si="1"/>
        <v>-157</v>
      </c>
      <c r="I21">
        <f t="shared" si="2"/>
        <v>10.29208</v>
      </c>
      <c r="J21">
        <f t="shared" si="3"/>
        <v>1.4935199999999999E-3</v>
      </c>
    </row>
    <row r="22" spans="1:10" x14ac:dyDescent="0.25">
      <c r="A22">
        <v>100</v>
      </c>
      <c r="B22">
        <v>175</v>
      </c>
      <c r="C22">
        <v>2.6599999999999999E-5</v>
      </c>
      <c r="D22">
        <v>7.8899999999999993E-5</v>
      </c>
      <c r="F22">
        <f t="shared" si="0"/>
        <v>-98</v>
      </c>
      <c r="G22">
        <f t="shared" si="1"/>
        <v>-144.4</v>
      </c>
      <c r="I22">
        <f t="shared" si="2"/>
        <v>2.6945799999999998</v>
      </c>
      <c r="J22">
        <f t="shared" si="3"/>
        <v>3.9101999999999995E-4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E3" sqref="E3"/>
    </sheetView>
  </sheetViews>
  <sheetFormatPr defaultRowHeight="15" x14ac:dyDescent="0.25"/>
  <cols>
    <col min="1" max="1" width="37.5703125" bestFit="1" customWidth="1"/>
    <col min="2" max="2" width="15.28515625" customWidth="1"/>
    <col min="3" max="3" width="18.28515625" customWidth="1"/>
    <col min="4" max="4" width="13.85546875" customWidth="1"/>
    <col min="5" max="5" width="15.42578125" customWidth="1"/>
  </cols>
  <sheetData>
    <row r="1" spans="1:5" ht="78.75" x14ac:dyDescent="0.4">
      <c r="A1" s="7"/>
      <c r="B1" s="10" t="s">
        <v>39</v>
      </c>
      <c r="C1" s="10" t="s">
        <v>40</v>
      </c>
      <c r="D1" s="10" t="s">
        <v>38</v>
      </c>
      <c r="E1" s="10" t="s">
        <v>41</v>
      </c>
    </row>
    <row r="2" spans="1:5" ht="26.25" x14ac:dyDescent="0.4">
      <c r="A2" s="7" t="s">
        <v>37</v>
      </c>
      <c r="B2" s="8">
        <v>9.8359348535625646</v>
      </c>
      <c r="C2" s="8">
        <v>15.195347905021203</v>
      </c>
      <c r="D2" s="8">
        <v>6.5238555099406712</v>
      </c>
      <c r="E2" s="8">
        <v>9.714188120964435</v>
      </c>
    </row>
    <row r="3" spans="1:5" ht="26.25" x14ac:dyDescent="0.4">
      <c r="A3" s="7" t="s">
        <v>36</v>
      </c>
      <c r="B3" s="9">
        <v>385.51233956370118</v>
      </c>
      <c r="C3" s="9">
        <v>343.36162779658923</v>
      </c>
      <c r="D3" s="9">
        <v>411.5611811854186</v>
      </c>
      <c r="E3" s="9">
        <v>386.46985326623894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Floaty Altitude</vt:lpstr>
      <vt:lpstr>Venusian Atmosphere Data</vt:lpstr>
      <vt:lpstr>ResultsSummary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JonGoff</dc:creator>
  <cp:lastModifiedBy>Rappolee</cp:lastModifiedBy>
  <dcterms:created xsi:type="dcterms:W3CDTF">2013-11-20T16:34:41Z</dcterms:created>
  <dcterms:modified xsi:type="dcterms:W3CDTF">2013-12-27T16:53:04Z</dcterms:modified>
</cp:coreProperties>
</file>